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1"/>
  </bookViews>
  <sheets>
    <sheet name="Training-Collector Note" sheetId="1" r:id="rId1"/>
    <sheet name="Plan of Action" sheetId="2" r:id="rId2"/>
    <sheet name="Advance to DYEOs" sheetId="3" r:id="rId3"/>
    <sheet name="Advance to DYEOs - 80%" sheetId="4" r:id="rId4"/>
  </sheets>
  <definedNames>
    <definedName name="_xlnm.Print_Area" localSheetId="1">'Plan of Action'!$A$1:$K$15</definedName>
  </definedNames>
  <calcPr fullCalcOnLoad="1"/>
</workbook>
</file>

<file path=xl/sharedStrings.xml><?xml version="1.0" encoding="utf-8"?>
<sst xmlns="http://schemas.openxmlformats.org/spreadsheetml/2006/main" count="132" uniqueCount="116">
  <si>
    <t>ANNEXURE-I</t>
  </si>
  <si>
    <t>S.No.</t>
  </si>
  <si>
    <t>Description</t>
  </si>
  <si>
    <t>Tea &amp; Snacks</t>
  </si>
  <si>
    <t>Project Officer</t>
  </si>
  <si>
    <t xml:space="preserve">RVM(SSA), Visakhapatnam </t>
  </si>
  <si>
    <t>Water for hands wash, toilets etc., and Sweeping</t>
  </si>
  <si>
    <t>Purchase of packed drinking water and pots</t>
  </si>
  <si>
    <t>Clerical Assistance</t>
  </si>
  <si>
    <t>Electricity &amp; Other Charges at the venue (Other than MRC)</t>
  </si>
  <si>
    <t xml:space="preserve">Contingencies </t>
  </si>
  <si>
    <t>Documentation per programme</t>
  </si>
  <si>
    <t>Working Lunch</t>
  </si>
  <si>
    <t xml:space="preserve"> Sub Total </t>
  </si>
  <si>
    <t>RVM(SSA), Visakhapatnam</t>
  </si>
  <si>
    <t>Rs.250/- Per Programme X 3 Divisions</t>
  </si>
  <si>
    <t>Venue : Divisional Head Quarters</t>
  </si>
  <si>
    <t>Calculation (Dt.23-07-2012 to 01-08-2012)</t>
  </si>
  <si>
    <t>Training Venue</t>
  </si>
  <si>
    <t>No. of Course Director</t>
  </si>
  <si>
    <t>No of RPs</t>
  </si>
  <si>
    <t>No. of Teachers (Participants)</t>
  </si>
  <si>
    <t>Conveyance to Local Participants @Rs.30/- AND Actual T.A. for participants other than mandal</t>
  </si>
  <si>
    <t>Tea &amp; Snacks (2 Times) @Rs.15/- per head per day</t>
  </si>
  <si>
    <t>Purchasing of Drinking Water and pots @Rs.3/- per head per day)</t>
  </si>
  <si>
    <t>Clerical Assistance @ Rs.100/- per day (1 person)</t>
  </si>
  <si>
    <t>Electricity &amp; Other charges at the venue (Other than MRC)@ Rs.50/- per day per Room (Receipt to be obtained from the Institution concerned)</t>
  </si>
  <si>
    <t>Documentation @Rs.250/- per programme</t>
  </si>
  <si>
    <t>Working Lunch @ Rs.45/- per head per day</t>
  </si>
  <si>
    <t>Total</t>
  </si>
  <si>
    <t>SUB TOTAL:</t>
  </si>
  <si>
    <t>VISAKHAPATNAM</t>
  </si>
  <si>
    <t>YELLAMANCHILI</t>
  </si>
  <si>
    <t>PADERU</t>
  </si>
  <si>
    <t xml:space="preserve">No. of  SOs OF DPO </t>
  </si>
  <si>
    <t>Stationary @ Rs.25/- per head per programme (only for participants)</t>
  </si>
  <si>
    <t xml:space="preserve">Contingencies @ Rs.300/- per Spell </t>
  </si>
  <si>
    <t>Water for hand wash, toilets etc., &amp; Sweeping @ Rs.100/- per head per day (1 person)</t>
  </si>
  <si>
    <t>Total Amount</t>
  </si>
  <si>
    <t>CA/T.A. to the Participants as per APTA Norms (CA @Rs.30/- per head with in the Mandal)</t>
  </si>
  <si>
    <t xml:space="preserve">(965 PARTICI  X  2 Days) X Rs.15/- </t>
  </si>
  <si>
    <t xml:space="preserve">965 X Rs.25/- </t>
  </si>
  <si>
    <t>Rs.100/- X 2 Days X 3 Divisions</t>
  </si>
  <si>
    <t xml:space="preserve">Rs.50/- per day per Room X 10 Rooms X 2 Days </t>
  </si>
  <si>
    <t>Rs.300/- X 3 Divisions</t>
  </si>
  <si>
    <t xml:space="preserve">(965 PARTICI X 2 Days) X Rs.45/-) </t>
  </si>
  <si>
    <t xml:space="preserve">2-Day-Divisional Level Training Programme                                 </t>
  </si>
  <si>
    <t xml:space="preserve">UNIT COST FOR DIVISIONAL LEVEL TRAINING TO VEDIC / SPEED MATHEMATICS SCHOOLASSISTANTS </t>
  </si>
  <si>
    <t xml:space="preserve">(965 PARTICI x 2 Days )  X Rs.100/- </t>
  </si>
  <si>
    <t>Stationary (Including Note Books) Per Programme</t>
  </si>
  <si>
    <t>(965 PARTICI X 2 Days)*3/-</t>
  </si>
  <si>
    <t xml:space="preserve">UNIT COST FOR 2-DAY DIVISIONAL TRAINING PROGRAMME TO THE MATHEMATICS SCHOOL ASSISTANTS OF VISAKHAPATNAM DSTRICT  </t>
  </si>
  <si>
    <t>In favour of</t>
  </si>
  <si>
    <t>Bank A/c No.</t>
  </si>
  <si>
    <t>Name of the Bank &amp; Branch</t>
  </si>
  <si>
    <t>RTGS/ NEFT Code</t>
  </si>
  <si>
    <t xml:space="preserve">Amount </t>
  </si>
  <si>
    <t>ANNEXURE – II</t>
  </si>
  <si>
    <t>ANNEXURE - III</t>
  </si>
  <si>
    <t>2-DAY TRAINING PROGRAMME TO THE MATHEMATICS SCHOOL ASSISTANTS ON VEDIC MATHS / SPEED MATHS BY NISSI INSTITUTE OF MATHEMATICAL SCIENCES IN VISAKHAPATNAM DISTRICT</t>
  </si>
  <si>
    <t>Spell</t>
  </si>
  <si>
    <t>Division</t>
  </si>
  <si>
    <t>Dates</t>
  </si>
  <si>
    <t>Name of Trainees</t>
  </si>
  <si>
    <t xml:space="preserve">Mandals </t>
  </si>
  <si>
    <t>No. of Teachers</t>
  </si>
  <si>
    <t>Venue</t>
  </si>
  <si>
    <t>Topics</t>
  </si>
  <si>
    <r>
      <t>1</t>
    </r>
    <r>
      <rPr>
        <vertAlign val="superscript"/>
        <sz val="10"/>
        <rFont val="Century Gothic"/>
        <family val="2"/>
      </rPr>
      <t>st</t>
    </r>
    <r>
      <rPr>
        <sz val="10"/>
        <rFont val="Century Gothic"/>
        <family val="2"/>
      </rPr>
      <t xml:space="preserve"> Spell</t>
    </r>
  </si>
  <si>
    <t>Visakhapatnam</t>
  </si>
  <si>
    <t>1. R,K,Reddy,
2. G.Mark Eliazer</t>
  </si>
  <si>
    <t>Introduction, Complements, Bases, Fast Addition and Subtraction, Amazing Multiplication, Square, Square root, Cube, Cube root, and Division by vedic Method</t>
  </si>
  <si>
    <r>
      <t>2</t>
    </r>
    <r>
      <rPr>
        <vertAlign val="superscript"/>
        <sz val="10"/>
        <rFont val="Century Gothic"/>
        <family val="2"/>
      </rPr>
      <t>nd</t>
    </r>
    <r>
      <rPr>
        <sz val="10"/>
        <rFont val="Century Gothic"/>
        <family val="2"/>
      </rPr>
      <t xml:space="preserve"> Spell</t>
    </r>
  </si>
  <si>
    <t>Yellamanchili</t>
  </si>
  <si>
    <t>1. R.K.Reddy</t>
  </si>
  <si>
    <t>1) Kotauratla                  2) Makavarapalem
3) Nakkapalli                 4) Narsipatnam
5) Payakaraopeta         6) Rolugunta
7) S.Rayavaram</t>
  </si>
  <si>
    <r>
      <t>3</t>
    </r>
    <r>
      <rPr>
        <vertAlign val="superscript"/>
        <sz val="10"/>
        <rFont val="Century Gothic"/>
        <family val="2"/>
      </rPr>
      <t>rd</t>
    </r>
    <r>
      <rPr>
        <sz val="10"/>
        <rFont val="Century Gothic"/>
        <family val="2"/>
      </rPr>
      <t xml:space="preserve"> Spell</t>
    </r>
  </si>
  <si>
    <t>28-01-2013 &amp; 29-01-2013 (9.30a.m. to 4:30p.m.)</t>
  </si>
  <si>
    <t>G.Mark Eliazer</t>
  </si>
  <si>
    <t>1) Atchuthapuram        2) Butchiyyapeta
3) Chodavaram            4) Rambilli
5) Ravikamatham         6) Yellamanchili</t>
  </si>
  <si>
    <t>Paderu</t>
  </si>
  <si>
    <t>R.K.Reddy</t>
  </si>
  <si>
    <t xml:space="preserve">1) Ananthagiri                2) Arakuvalley
3) Cheedikada              4) Chinthapalli
5) Devarapalli                6) Dumbriguda
7) G.K.Veedhi                8) G.Madugula
9) Hukumpeta               10) Koyyuru
11) Munchingiput         12) Paderu
13) Pedabayalu            14) V.Madugula   </t>
  </si>
  <si>
    <t>PMRC, Paderu</t>
  </si>
  <si>
    <t>Total:</t>
  </si>
  <si>
    <t>Advance to be released Now(80%)</t>
  </si>
  <si>
    <t>Rs.2,73,652/- (Rupees Two lakhs seventy three thousand six hundred and fifty two only)</t>
  </si>
  <si>
    <t>23-01-2013 &amp; 24-01-2013 (9:30a.m. to 4:30p.m.)</t>
  </si>
  <si>
    <t>30-01-2013 &amp; 31-01-2013 (9.30a.m. to 4:30p.m.)</t>
  </si>
  <si>
    <t>NMCH School, TPT Colony, Visakhapatnam</t>
  </si>
  <si>
    <t xml:space="preserve">1) Anakapalli                 2) Golugonda
3) Kasimkota                 4) Munagapaka
5) Nathavaram             </t>
  </si>
  <si>
    <t>1) Anandapuram          2) Bheemunipatnam
3) Chinagadila              4) Gajuwaka
5) K.Kotapadu               6) Padmanabham
7) Pedagantyada         8) Pendurthy
9) Sabbavaram           10) Visakhapatnam (U)
11) Paravada</t>
  </si>
  <si>
    <t>1. G.Mark Elizer</t>
  </si>
  <si>
    <t>Municipal High School, Anakapalli(Main)</t>
  </si>
  <si>
    <t>Municipal High School, Gavarapalem (Boys), Anakapalli</t>
  </si>
  <si>
    <t>Monitoring</t>
  </si>
  <si>
    <t>Course Director</t>
  </si>
  <si>
    <t>Dy.E.O., Visakhapatnam</t>
  </si>
  <si>
    <t>Dy.E.O., Yellamanchili</t>
  </si>
  <si>
    <t>Dy.E.O., Paderu</t>
  </si>
  <si>
    <t>M.E.O., Anakapalli</t>
  </si>
  <si>
    <t>Deputy Inspector of Schools (Urban), Visakhapatnam</t>
  </si>
  <si>
    <t>M.E.O., Paderu</t>
  </si>
  <si>
    <t>2424201000782</t>
  </si>
  <si>
    <t>Canara Bank, Dwarakanagar, VSP</t>
  </si>
  <si>
    <t>CNRB0002424</t>
  </si>
  <si>
    <t>SBI, Anakapalli Main</t>
  </si>
  <si>
    <t>SBIN0000805</t>
  </si>
  <si>
    <t>SBI, Bakuru at Paderu</t>
  </si>
  <si>
    <t>SBIN0009473</t>
  </si>
  <si>
    <t>Mandal Educational Officer, Anakapalli</t>
  </si>
  <si>
    <t>Mandal Educational Officer,  Paderu</t>
  </si>
  <si>
    <t>Rc.No.7693/B/RVM(SSA)/VSP/2012, Dated.    -01-2013 of the P.O., R.V.M.(S.S.A.), Visakhapatnam</t>
  </si>
  <si>
    <t>Rc.No.7693/B/RVM(SSA)/2013, Dated.    -01-2013 of the P.O., RVM(SSA), Visakhapatnam</t>
  </si>
  <si>
    <t>Rc.No.7693/B/RVM(SSA)/2012, Dated.      -01-2013 of the P.O., RVM(SSA), Visakhapatnam</t>
  </si>
  <si>
    <t>2-Day Divisional Training Programme to the Matematics School Assistants of Visakhapatnam District  Advance amount released to Course Directors (DyEOs) Visakhapatnam District (23-01-2013 to 31-01-2013)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</si>
</sst>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Century Gothic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justify" textRotation="90" wrapText="1"/>
    </xf>
    <xf numFmtId="0" fontId="5" fillId="0" borderId="10" xfId="0" applyFont="1" applyBorder="1" applyAlignment="1">
      <alignment horizontal="center" vertical="justify" textRotation="90" wrapText="1"/>
    </xf>
    <xf numFmtId="1" fontId="4" fillId="0" borderId="10" xfId="0" applyNumberFormat="1" applyFont="1" applyBorder="1" applyAlignment="1">
      <alignment horizontal="center" vertical="justify" textRotation="90" wrapText="1"/>
    </xf>
    <xf numFmtId="0" fontId="4" fillId="0" borderId="0" xfId="0" applyFont="1" applyBorder="1" applyAlignment="1">
      <alignment horizontal="center" vertical="justify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57" applyFont="1" applyBorder="1" applyAlignment="1">
      <alignment vertical="center" wrapText="1" shrinkToFit="1"/>
      <protection/>
    </xf>
    <xf numFmtId="0" fontId="7" fillId="0" borderId="10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8" fillId="33" borderId="10" xfId="57" applyFont="1" applyFill="1" applyBorder="1" applyAlignment="1">
      <alignment vertical="center" wrapText="1" shrinkToFit="1"/>
      <protection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justify" vertical="center" wrapText="1"/>
    </xf>
    <xf numFmtId="1" fontId="15" fillId="0" borderId="1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" fontId="17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0" zoomScaleSheetLayoutView="70" zoomScalePageLayoutView="0" workbookViewId="0" topLeftCell="A2">
      <selection activeCell="F13" sqref="F13"/>
    </sheetView>
  </sheetViews>
  <sheetFormatPr defaultColWidth="9.140625" defaultRowHeight="12.75"/>
  <cols>
    <col min="1" max="1" width="7.421875" style="12" bestFit="1" customWidth="1"/>
    <col min="2" max="2" width="28.28125" style="12" customWidth="1"/>
    <col min="3" max="3" width="33.28125" style="12" customWidth="1"/>
    <col min="4" max="4" width="12.421875" style="12" customWidth="1"/>
    <col min="5" max="5" width="11.140625" style="12" bestFit="1" customWidth="1"/>
    <col min="6" max="6" width="8.00390625" style="12" bestFit="1" customWidth="1"/>
    <col min="7" max="7" width="10.140625" style="12" customWidth="1"/>
    <col min="8" max="8" width="13.57421875" style="12" bestFit="1" customWidth="1"/>
    <col min="9" max="16384" width="9.140625" style="12" customWidth="1"/>
  </cols>
  <sheetData>
    <row r="1" spans="1:4" s="1" customFormat="1" ht="16.5">
      <c r="A1" s="75" t="s">
        <v>0</v>
      </c>
      <c r="B1" s="75"/>
      <c r="C1" s="75"/>
      <c r="D1" s="75"/>
    </row>
    <row r="2" spans="1:4" s="2" customFormat="1" ht="30.75" customHeight="1">
      <c r="A2" s="75" t="s">
        <v>47</v>
      </c>
      <c r="B2" s="75"/>
      <c r="C2" s="75"/>
      <c r="D2" s="75"/>
    </row>
    <row r="3" spans="1:4" s="2" customFormat="1" ht="19.5" customHeight="1">
      <c r="A3" s="76" t="s">
        <v>46</v>
      </c>
      <c r="B3" s="76"/>
      <c r="C3" s="76"/>
      <c r="D3" s="76"/>
    </row>
    <row r="4" spans="1:4" s="2" customFormat="1" ht="20.25" customHeight="1">
      <c r="A4" s="77" t="s">
        <v>16</v>
      </c>
      <c r="B4" s="78"/>
      <c r="C4" s="78"/>
      <c r="D4" s="79"/>
    </row>
    <row r="5" spans="1:4" s="10" customFormat="1" ht="28.5">
      <c r="A5" s="37" t="s">
        <v>1</v>
      </c>
      <c r="B5" s="37" t="s">
        <v>2</v>
      </c>
      <c r="C5" s="3" t="s">
        <v>17</v>
      </c>
      <c r="D5" s="4" t="s">
        <v>38</v>
      </c>
    </row>
    <row r="6" spans="1:4" s="1" customFormat="1" ht="66">
      <c r="A6" s="5">
        <v>1</v>
      </c>
      <c r="B6" s="6" t="s">
        <v>39</v>
      </c>
      <c r="C6" s="6" t="s">
        <v>48</v>
      </c>
      <c r="D6" s="7">
        <f>(965*2)*100</f>
        <v>193000</v>
      </c>
    </row>
    <row r="7" spans="1:4" s="1" customFormat="1" ht="33">
      <c r="A7" s="5">
        <v>4</v>
      </c>
      <c r="B7" s="6" t="s">
        <v>3</v>
      </c>
      <c r="C7" s="6" t="s">
        <v>40</v>
      </c>
      <c r="D7" s="7">
        <f>965*15*2</f>
        <v>28950</v>
      </c>
    </row>
    <row r="8" spans="1:4" s="1" customFormat="1" ht="49.5">
      <c r="A8" s="5">
        <v>5</v>
      </c>
      <c r="B8" s="6" t="s">
        <v>49</v>
      </c>
      <c r="C8" s="6" t="s">
        <v>41</v>
      </c>
      <c r="D8" s="7">
        <f>965*25</f>
        <v>24125</v>
      </c>
    </row>
    <row r="9" spans="1:4" s="1" customFormat="1" ht="49.5">
      <c r="A9" s="5">
        <v>6</v>
      </c>
      <c r="B9" s="6" t="s">
        <v>6</v>
      </c>
      <c r="C9" s="6" t="s">
        <v>42</v>
      </c>
      <c r="D9" s="7">
        <f>100*2*3</f>
        <v>600</v>
      </c>
    </row>
    <row r="10" spans="1:4" s="1" customFormat="1" ht="33">
      <c r="A10" s="5">
        <v>7</v>
      </c>
      <c r="B10" s="6" t="s">
        <v>7</v>
      </c>
      <c r="C10" s="6" t="s">
        <v>50</v>
      </c>
      <c r="D10" s="7">
        <f>965*2*3</f>
        <v>5790</v>
      </c>
    </row>
    <row r="11" spans="1:4" s="1" customFormat="1" ht="24" customHeight="1">
      <c r="A11" s="5">
        <v>8</v>
      </c>
      <c r="B11" s="6" t="s">
        <v>8</v>
      </c>
      <c r="C11" s="6" t="s">
        <v>42</v>
      </c>
      <c r="D11" s="7">
        <f>100*2*3</f>
        <v>600</v>
      </c>
    </row>
    <row r="12" spans="1:4" s="1" customFormat="1" ht="49.5">
      <c r="A12" s="5">
        <v>9</v>
      </c>
      <c r="B12" s="6" t="s">
        <v>9</v>
      </c>
      <c r="C12" s="6" t="s">
        <v>43</v>
      </c>
      <c r="D12" s="7">
        <f>50*10*2</f>
        <v>1000</v>
      </c>
    </row>
    <row r="13" spans="1:4" s="1" customFormat="1" ht="27" customHeight="1">
      <c r="A13" s="5">
        <v>10</v>
      </c>
      <c r="B13" s="6" t="s">
        <v>10</v>
      </c>
      <c r="C13" s="6" t="s">
        <v>44</v>
      </c>
      <c r="D13" s="7">
        <f>300*3</f>
        <v>900</v>
      </c>
    </row>
    <row r="14" spans="1:4" s="1" customFormat="1" ht="33">
      <c r="A14" s="5">
        <v>11</v>
      </c>
      <c r="B14" s="6" t="s">
        <v>11</v>
      </c>
      <c r="C14" s="6" t="s">
        <v>15</v>
      </c>
      <c r="D14" s="7">
        <f>250*3</f>
        <v>750</v>
      </c>
    </row>
    <row r="15" spans="1:4" s="1" customFormat="1" ht="33">
      <c r="A15" s="5">
        <v>12</v>
      </c>
      <c r="B15" s="6" t="s">
        <v>12</v>
      </c>
      <c r="C15" s="6" t="s">
        <v>45</v>
      </c>
      <c r="D15" s="7">
        <f>965*2*45</f>
        <v>86850</v>
      </c>
    </row>
    <row r="16" spans="1:4" s="1" customFormat="1" ht="16.5">
      <c r="A16" s="75" t="s">
        <v>13</v>
      </c>
      <c r="B16" s="75"/>
      <c r="C16" s="75"/>
      <c r="D16" s="8">
        <f>SUM(D6:D15)</f>
        <v>342565</v>
      </c>
    </row>
    <row r="17" spans="1:4" s="1" customFormat="1" ht="16.5">
      <c r="A17" s="9"/>
      <c r="B17" s="9"/>
      <c r="C17" s="9"/>
      <c r="D17" s="11"/>
    </row>
    <row r="18" spans="1:4" s="1" customFormat="1" ht="16.5">
      <c r="A18" s="9"/>
      <c r="B18" s="9"/>
      <c r="C18" s="9"/>
      <c r="D18" s="11"/>
    </row>
    <row r="19" spans="1:4" s="1" customFormat="1" ht="16.5">
      <c r="A19" s="9"/>
      <c r="B19" s="9"/>
      <c r="C19" s="9"/>
      <c r="D19" s="11"/>
    </row>
    <row r="20" spans="1:4" s="1" customFormat="1" ht="16.5">
      <c r="A20" s="9"/>
      <c r="B20" s="2"/>
      <c r="C20" s="74"/>
      <c r="D20" s="74"/>
    </row>
    <row r="21" spans="1:5" s="1" customFormat="1" ht="16.5">
      <c r="A21" s="9"/>
      <c r="B21" s="2"/>
      <c r="C21" s="74" t="s">
        <v>4</v>
      </c>
      <c r="D21" s="74"/>
      <c r="E21" s="2"/>
    </row>
    <row r="22" spans="1:5" s="1" customFormat="1" ht="16.5">
      <c r="A22" s="9"/>
      <c r="B22" s="2"/>
      <c r="C22" s="74" t="s">
        <v>5</v>
      </c>
      <c r="D22" s="74"/>
      <c r="E22" s="2"/>
    </row>
  </sheetData>
  <sheetProtection/>
  <mergeCells count="8">
    <mergeCell ref="C21:D21"/>
    <mergeCell ref="C22:D22"/>
    <mergeCell ref="A1:D1"/>
    <mergeCell ref="A2:D2"/>
    <mergeCell ref="A3:D3"/>
    <mergeCell ref="A16:C16"/>
    <mergeCell ref="A4:D4"/>
    <mergeCell ref="C20:D20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70" zoomScalePageLayoutView="0" workbookViewId="0" topLeftCell="A1">
      <selection activeCell="F6" sqref="F6:F8"/>
    </sheetView>
  </sheetViews>
  <sheetFormatPr defaultColWidth="9.140625" defaultRowHeight="12.75"/>
  <cols>
    <col min="1" max="1" width="6.7109375" style="63" customWidth="1"/>
    <col min="2" max="2" width="8.00390625" style="63" bestFit="1" customWidth="1"/>
    <col min="3" max="3" width="15.421875" style="63" customWidth="1"/>
    <col min="4" max="4" width="12.00390625" style="63" customWidth="1"/>
    <col min="5" max="5" width="14.57421875" style="63" customWidth="1"/>
    <col min="6" max="6" width="18.421875" style="63" customWidth="1"/>
    <col min="7" max="7" width="16.140625" style="63" customWidth="1"/>
    <col min="8" max="8" width="42.7109375" style="63" customWidth="1"/>
    <col min="9" max="9" width="11.140625" style="68" customWidth="1"/>
    <col min="10" max="10" width="17.57421875" style="63" customWidth="1"/>
    <col min="11" max="11" width="17.28125" style="63" customWidth="1"/>
    <col min="12" max="16384" width="9.140625" style="63" customWidth="1"/>
  </cols>
  <sheetData>
    <row r="1" spans="1:11" ht="23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65" customFormat="1" ht="30" customHeight="1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65" customFormat="1" ht="18.75" customHeight="1">
      <c r="A3" s="88" t="s">
        <v>114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s="71" customFormat="1" ht="27">
      <c r="A4" s="70" t="s">
        <v>1</v>
      </c>
      <c r="B4" s="70" t="s">
        <v>60</v>
      </c>
      <c r="C4" s="70" t="s">
        <v>61</v>
      </c>
      <c r="D4" s="70" t="s">
        <v>62</v>
      </c>
      <c r="E4" s="70" t="s">
        <v>95</v>
      </c>
      <c r="F4" s="70" t="s">
        <v>96</v>
      </c>
      <c r="G4" s="70" t="s">
        <v>63</v>
      </c>
      <c r="H4" s="70" t="s">
        <v>64</v>
      </c>
      <c r="I4" s="70" t="s">
        <v>65</v>
      </c>
      <c r="J4" s="70" t="s">
        <v>66</v>
      </c>
      <c r="K4" s="70" t="s">
        <v>67</v>
      </c>
    </row>
    <row r="5" spans="1:11" ht="82.5" customHeight="1">
      <c r="A5" s="66">
        <v>1</v>
      </c>
      <c r="B5" s="25" t="s">
        <v>68</v>
      </c>
      <c r="C5" s="67" t="s">
        <v>69</v>
      </c>
      <c r="D5" s="25" t="s">
        <v>87</v>
      </c>
      <c r="E5" s="25" t="s">
        <v>97</v>
      </c>
      <c r="F5" s="25" t="s">
        <v>101</v>
      </c>
      <c r="G5" s="25" t="s">
        <v>70</v>
      </c>
      <c r="H5" s="25" t="s">
        <v>91</v>
      </c>
      <c r="I5" s="66">
        <f>328+27</f>
        <v>355</v>
      </c>
      <c r="J5" s="67" t="s">
        <v>89</v>
      </c>
      <c r="K5" s="83" t="s">
        <v>71</v>
      </c>
    </row>
    <row r="6" spans="1:11" ht="40.5">
      <c r="A6" s="86">
        <v>2</v>
      </c>
      <c r="B6" s="86" t="s">
        <v>72</v>
      </c>
      <c r="C6" s="87" t="s">
        <v>73</v>
      </c>
      <c r="D6" s="83" t="s">
        <v>77</v>
      </c>
      <c r="E6" s="83" t="s">
        <v>98</v>
      </c>
      <c r="F6" s="91" t="s">
        <v>100</v>
      </c>
      <c r="G6" s="25" t="s">
        <v>92</v>
      </c>
      <c r="H6" s="25" t="s">
        <v>90</v>
      </c>
      <c r="I6" s="66">
        <v>120</v>
      </c>
      <c r="J6" s="69" t="s">
        <v>93</v>
      </c>
      <c r="K6" s="84"/>
    </row>
    <row r="7" spans="1:11" ht="64.5" customHeight="1">
      <c r="A7" s="86"/>
      <c r="B7" s="86"/>
      <c r="C7" s="87"/>
      <c r="D7" s="85"/>
      <c r="E7" s="84"/>
      <c r="F7" s="92"/>
      <c r="G7" s="25" t="s">
        <v>74</v>
      </c>
      <c r="H7" s="25" t="s">
        <v>75</v>
      </c>
      <c r="I7" s="66">
        <v>163</v>
      </c>
      <c r="J7" s="25" t="s">
        <v>94</v>
      </c>
      <c r="K7" s="84"/>
    </row>
    <row r="8" spans="1:12" ht="60" customHeight="1">
      <c r="A8" s="66">
        <v>3</v>
      </c>
      <c r="B8" s="25" t="s">
        <v>76</v>
      </c>
      <c r="C8" s="67" t="s">
        <v>73</v>
      </c>
      <c r="D8" s="25" t="s">
        <v>88</v>
      </c>
      <c r="E8" s="85"/>
      <c r="F8" s="93"/>
      <c r="G8" s="25" t="s">
        <v>78</v>
      </c>
      <c r="H8" s="25" t="s">
        <v>79</v>
      </c>
      <c r="I8" s="66">
        <v>160</v>
      </c>
      <c r="J8" s="69" t="s">
        <v>93</v>
      </c>
      <c r="K8" s="84"/>
      <c r="L8" s="63">
        <f>I6+I7+I8</f>
        <v>443</v>
      </c>
    </row>
    <row r="9" spans="1:11" ht="118.5" customHeight="1">
      <c r="A9" s="66">
        <v>3</v>
      </c>
      <c r="B9" s="25" t="s">
        <v>76</v>
      </c>
      <c r="C9" s="67" t="s">
        <v>80</v>
      </c>
      <c r="D9" s="25" t="s">
        <v>88</v>
      </c>
      <c r="E9" s="25" t="s">
        <v>99</v>
      </c>
      <c r="F9" s="25" t="s">
        <v>102</v>
      </c>
      <c r="G9" s="25" t="s">
        <v>81</v>
      </c>
      <c r="H9" s="25" t="s">
        <v>82</v>
      </c>
      <c r="I9" s="66">
        <v>167</v>
      </c>
      <c r="J9" s="67" t="s">
        <v>83</v>
      </c>
      <c r="K9" s="85"/>
    </row>
    <row r="10" spans="1:11" s="65" customFormat="1" ht="18" customHeight="1">
      <c r="A10" s="82" t="s">
        <v>84</v>
      </c>
      <c r="B10" s="82"/>
      <c r="C10" s="82"/>
      <c r="D10" s="82"/>
      <c r="E10" s="82"/>
      <c r="F10" s="82"/>
      <c r="G10" s="82"/>
      <c r="H10" s="82"/>
      <c r="I10" s="64">
        <f>I5+I6+I7+I8+I9</f>
        <v>965</v>
      </c>
      <c r="J10" s="82"/>
      <c r="K10" s="82"/>
    </row>
    <row r="14" spans="10:11" ht="15" customHeight="1">
      <c r="J14" s="80" t="s">
        <v>4</v>
      </c>
      <c r="K14" s="80"/>
    </row>
    <row r="15" spans="10:11" ht="15" customHeight="1">
      <c r="J15" s="80" t="s">
        <v>14</v>
      </c>
      <c r="K15" s="80"/>
    </row>
  </sheetData>
  <sheetProtection/>
  <mergeCells count="14">
    <mergeCell ref="F6:F8"/>
    <mergeCell ref="A10:H10"/>
    <mergeCell ref="J10:K10"/>
    <mergeCell ref="J14:K14"/>
    <mergeCell ref="J15:K15"/>
    <mergeCell ref="A1:K1"/>
    <mergeCell ref="A2:K2"/>
    <mergeCell ref="K5:K9"/>
    <mergeCell ref="A6:A7"/>
    <mergeCell ref="B6:B7"/>
    <mergeCell ref="C6:C7"/>
    <mergeCell ref="D6:D7"/>
    <mergeCell ref="A3:K3"/>
    <mergeCell ref="E6:E8"/>
  </mergeCells>
  <printOptions horizontalCentered="1"/>
  <pageMargins left="0.25" right="0.25" top="0.25" bottom="0.25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Normal="85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4.421875" style="31" bestFit="1" customWidth="1"/>
    <col min="2" max="2" width="15.8515625" style="32" bestFit="1" customWidth="1"/>
    <col min="3" max="4" width="4.140625" style="32" bestFit="1" customWidth="1"/>
    <col min="5" max="5" width="4.140625" style="31" bestFit="1" customWidth="1"/>
    <col min="6" max="6" width="4.140625" style="33" bestFit="1" customWidth="1"/>
    <col min="7" max="7" width="8.140625" style="31" bestFit="1" customWidth="1"/>
    <col min="8" max="9" width="6.140625" style="31" bestFit="1" customWidth="1"/>
    <col min="10" max="12" width="5.7109375" style="31" bestFit="1" customWidth="1"/>
    <col min="13" max="13" width="8.421875" style="31" bestFit="1" customWidth="1"/>
    <col min="14" max="15" width="5.140625" style="31" bestFit="1" customWidth="1"/>
    <col min="16" max="16" width="7.140625" style="31" bestFit="1" customWidth="1"/>
    <col min="17" max="17" width="7.140625" style="35" bestFit="1" customWidth="1"/>
    <col min="18" max="18" width="7.00390625" style="35" bestFit="1" customWidth="1"/>
    <col min="19" max="19" width="11.7109375" style="31" bestFit="1" customWidth="1"/>
    <col min="20" max="16384" width="9.140625" style="31" customWidth="1"/>
  </cols>
  <sheetData>
    <row r="1" spans="1:18" s="13" customFormat="1" ht="12.75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13" customFormat="1" ht="30.75" customHeight="1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s="13" customFormat="1" ht="12.75" customHeight="1">
      <c r="A3" s="97" t="s">
        <v>113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1:18" s="18" customFormat="1" ht="239.25" customHeight="1">
      <c r="A4" s="15" t="s">
        <v>1</v>
      </c>
      <c r="B4" s="16" t="s">
        <v>18</v>
      </c>
      <c r="C4" s="16" t="s">
        <v>19</v>
      </c>
      <c r="D4" s="16" t="s">
        <v>34</v>
      </c>
      <c r="E4" s="15" t="s">
        <v>20</v>
      </c>
      <c r="F4" s="17" t="s">
        <v>21</v>
      </c>
      <c r="G4" s="15" t="s">
        <v>22</v>
      </c>
      <c r="H4" s="15" t="s">
        <v>23</v>
      </c>
      <c r="I4" s="15" t="s">
        <v>35</v>
      </c>
      <c r="J4" s="15" t="s">
        <v>37</v>
      </c>
      <c r="K4" s="15" t="s">
        <v>24</v>
      </c>
      <c r="L4" s="15" t="s">
        <v>25</v>
      </c>
      <c r="M4" s="15" t="s">
        <v>26</v>
      </c>
      <c r="N4" s="15" t="s">
        <v>36</v>
      </c>
      <c r="O4" s="15" t="s">
        <v>27</v>
      </c>
      <c r="P4" s="15" t="s">
        <v>28</v>
      </c>
      <c r="Q4" s="15" t="s">
        <v>29</v>
      </c>
      <c r="R4" s="15" t="s">
        <v>85</v>
      </c>
    </row>
    <row r="5" spans="1:18" s="20" customFormat="1" ht="13.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</row>
    <row r="6" spans="1:18" s="27" customFormat="1" ht="14.25">
      <c r="A6" s="21">
        <v>1</v>
      </c>
      <c r="B6" s="22" t="s">
        <v>31</v>
      </c>
      <c r="C6" s="22">
        <v>1</v>
      </c>
      <c r="D6" s="22">
        <v>1</v>
      </c>
      <c r="E6" s="23">
        <v>2</v>
      </c>
      <c r="F6" s="24">
        <v>355</v>
      </c>
      <c r="G6" s="25">
        <f>F6*100*2</f>
        <v>71000</v>
      </c>
      <c r="H6" s="25">
        <f>F6*2*15</f>
        <v>10650</v>
      </c>
      <c r="I6" s="25">
        <f>F6*25</f>
        <v>8875</v>
      </c>
      <c r="J6" s="25">
        <f>100*2*1</f>
        <v>200</v>
      </c>
      <c r="K6" s="25">
        <f>F6*2*3</f>
        <v>2130</v>
      </c>
      <c r="L6" s="25">
        <f>100*1*2</f>
        <v>200</v>
      </c>
      <c r="M6" s="24">
        <v>100</v>
      </c>
      <c r="N6" s="25">
        <f>300*1</f>
        <v>300</v>
      </c>
      <c r="O6" s="25">
        <f>250</f>
        <v>250</v>
      </c>
      <c r="P6" s="25">
        <f>F6*2*45</f>
        <v>31950</v>
      </c>
      <c r="Q6" s="26">
        <f>SUM(G6:P6)</f>
        <v>125655</v>
      </c>
      <c r="R6" s="14">
        <f>ROUND(Q6*80%,0)</f>
        <v>100524</v>
      </c>
    </row>
    <row r="7" spans="1:18" s="27" customFormat="1" ht="14.25">
      <c r="A7" s="28">
        <v>2</v>
      </c>
      <c r="B7" s="29" t="s">
        <v>32</v>
      </c>
      <c r="C7" s="29">
        <v>1</v>
      </c>
      <c r="D7" s="29">
        <v>1</v>
      </c>
      <c r="E7" s="25">
        <v>3</v>
      </c>
      <c r="F7" s="24">
        <v>443</v>
      </c>
      <c r="G7" s="25">
        <f>F7*100*2</f>
        <v>88600</v>
      </c>
      <c r="H7" s="25">
        <f>F7*2*15</f>
        <v>13290</v>
      </c>
      <c r="I7" s="25">
        <f>F7*25</f>
        <v>11075</v>
      </c>
      <c r="J7" s="25">
        <f>100*2*1</f>
        <v>200</v>
      </c>
      <c r="K7" s="25">
        <f>F7*2*3</f>
        <v>2658</v>
      </c>
      <c r="L7" s="25">
        <f>100*1*2</f>
        <v>200</v>
      </c>
      <c r="M7" s="24">
        <f>50*3*2</f>
        <v>300</v>
      </c>
      <c r="N7" s="25">
        <f>300*1</f>
        <v>300</v>
      </c>
      <c r="O7" s="25">
        <f>250</f>
        <v>250</v>
      </c>
      <c r="P7" s="25">
        <f>F7*2*45</f>
        <v>39870</v>
      </c>
      <c r="Q7" s="26">
        <f>SUM(G7:P7)</f>
        <v>156743</v>
      </c>
      <c r="R7" s="14">
        <f>ROUND(Q7*80%,0)</f>
        <v>125394</v>
      </c>
    </row>
    <row r="8" spans="1:18" s="27" customFormat="1" ht="14.25">
      <c r="A8" s="28">
        <v>3</v>
      </c>
      <c r="B8" s="29" t="s">
        <v>33</v>
      </c>
      <c r="C8" s="22">
        <v>1</v>
      </c>
      <c r="D8" s="22">
        <v>1</v>
      </c>
      <c r="E8" s="25">
        <v>1</v>
      </c>
      <c r="F8" s="24">
        <v>167</v>
      </c>
      <c r="G8" s="25">
        <f>F8*100*2</f>
        <v>33400</v>
      </c>
      <c r="H8" s="25">
        <f>F8*2*15</f>
        <v>5010</v>
      </c>
      <c r="I8" s="25">
        <f>F8*25</f>
        <v>4175</v>
      </c>
      <c r="J8" s="25">
        <f>100*2*1</f>
        <v>200</v>
      </c>
      <c r="K8" s="25">
        <f>F8*2*3</f>
        <v>1002</v>
      </c>
      <c r="L8" s="25">
        <f>100*1*2</f>
        <v>200</v>
      </c>
      <c r="M8" s="24">
        <f>50*1*2</f>
        <v>100</v>
      </c>
      <c r="N8" s="25">
        <f>300*1</f>
        <v>300</v>
      </c>
      <c r="O8" s="25">
        <f>250</f>
        <v>250</v>
      </c>
      <c r="P8" s="25">
        <f>F8*2*45</f>
        <v>15030</v>
      </c>
      <c r="Q8" s="26">
        <f>SUM(G8:P8)</f>
        <v>59667</v>
      </c>
      <c r="R8" s="14">
        <f>ROUND(Q8*80%,0)</f>
        <v>47734</v>
      </c>
    </row>
    <row r="9" spans="1:18" s="30" customFormat="1" ht="12.75">
      <c r="A9" s="96" t="s">
        <v>30</v>
      </c>
      <c r="B9" s="96"/>
      <c r="C9" s="36">
        <f aca="true" t="shared" si="0" ref="C9:R9">SUM(C6:C8)</f>
        <v>3</v>
      </c>
      <c r="D9" s="36">
        <f t="shared" si="0"/>
        <v>3</v>
      </c>
      <c r="E9" s="36">
        <f t="shared" si="0"/>
        <v>6</v>
      </c>
      <c r="F9" s="36">
        <f t="shared" si="0"/>
        <v>965</v>
      </c>
      <c r="G9" s="36">
        <f t="shared" si="0"/>
        <v>193000</v>
      </c>
      <c r="H9" s="36">
        <f t="shared" si="0"/>
        <v>28950</v>
      </c>
      <c r="I9" s="36">
        <f t="shared" si="0"/>
        <v>24125</v>
      </c>
      <c r="J9" s="36">
        <f t="shared" si="0"/>
        <v>600</v>
      </c>
      <c r="K9" s="36">
        <f t="shared" si="0"/>
        <v>5790</v>
      </c>
      <c r="L9" s="36">
        <f t="shared" si="0"/>
        <v>600</v>
      </c>
      <c r="M9" s="36">
        <f t="shared" si="0"/>
        <v>500</v>
      </c>
      <c r="N9" s="36">
        <f t="shared" si="0"/>
        <v>900</v>
      </c>
      <c r="O9" s="36">
        <f t="shared" si="0"/>
        <v>750</v>
      </c>
      <c r="P9" s="36">
        <f t="shared" si="0"/>
        <v>86850</v>
      </c>
      <c r="Q9" s="36">
        <f t="shared" si="0"/>
        <v>342065</v>
      </c>
      <c r="R9" s="36">
        <f t="shared" si="0"/>
        <v>273652</v>
      </c>
    </row>
    <row r="10" spans="1:18" s="30" customFormat="1" ht="12.75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ht="14.25">
      <c r="M11" s="34"/>
    </row>
    <row r="12" spans="14:18" ht="14.25">
      <c r="N12" s="38"/>
      <c r="O12" s="38"/>
      <c r="P12" s="38"/>
      <c r="Q12" s="38"/>
      <c r="R12" s="38"/>
    </row>
    <row r="13" spans="14:18" ht="14.25">
      <c r="N13" s="94" t="s">
        <v>4</v>
      </c>
      <c r="O13" s="94"/>
      <c r="P13" s="94"/>
      <c r="Q13" s="94"/>
      <c r="R13" s="94"/>
    </row>
    <row r="14" spans="14:18" ht="14.25">
      <c r="N14" s="94" t="s">
        <v>14</v>
      </c>
      <c r="O14" s="94"/>
      <c r="P14" s="94"/>
      <c r="Q14" s="94"/>
      <c r="R14" s="94"/>
    </row>
  </sheetData>
  <sheetProtection/>
  <mergeCells count="6">
    <mergeCell ref="N13:R13"/>
    <mergeCell ref="N14:R14"/>
    <mergeCell ref="A1:R1"/>
    <mergeCell ref="A9:B9"/>
    <mergeCell ref="A2:R2"/>
    <mergeCell ref="A3:R3"/>
  </mergeCells>
  <printOptions horizontalCentered="1"/>
  <pageMargins left="0.25" right="0.25" top="0.25" bottom="0.25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85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47" bestFit="1" customWidth="1"/>
    <col min="2" max="2" width="30.421875" style="55" bestFit="1" customWidth="1"/>
    <col min="3" max="3" width="17.140625" style="55" bestFit="1" customWidth="1"/>
    <col min="4" max="4" width="29.57421875" style="55" customWidth="1"/>
    <col min="5" max="5" width="17.421875" style="55" bestFit="1" customWidth="1"/>
    <col min="6" max="6" width="10.7109375" style="56" bestFit="1" customWidth="1"/>
    <col min="7" max="16384" width="9.140625" style="47" customWidth="1"/>
  </cols>
  <sheetData>
    <row r="1" spans="1:6" s="41" customFormat="1" ht="27.75" customHeight="1">
      <c r="A1" s="100" t="s">
        <v>58</v>
      </c>
      <c r="B1" s="100"/>
      <c r="C1" s="100"/>
      <c r="D1" s="100"/>
      <c r="E1" s="100"/>
      <c r="F1" s="100"/>
    </row>
    <row r="2" spans="1:6" s="41" customFormat="1" ht="42" customHeight="1">
      <c r="A2" s="100" t="s">
        <v>115</v>
      </c>
      <c r="B2" s="100"/>
      <c r="C2" s="100"/>
      <c r="D2" s="100"/>
      <c r="E2" s="100"/>
      <c r="F2" s="100"/>
    </row>
    <row r="3" spans="1:6" s="41" customFormat="1" ht="31.5" customHeight="1">
      <c r="A3" s="100" t="s">
        <v>112</v>
      </c>
      <c r="B3" s="100"/>
      <c r="C3" s="100"/>
      <c r="D3" s="100"/>
      <c r="E3" s="100"/>
      <c r="F3" s="100"/>
    </row>
    <row r="4" spans="1:6" s="43" customFormat="1" ht="36" customHeight="1">
      <c r="A4" s="42" t="s">
        <v>1</v>
      </c>
      <c r="B4" s="42" t="s">
        <v>52</v>
      </c>
      <c r="C4" s="42" t="s">
        <v>53</v>
      </c>
      <c r="D4" s="42" t="s">
        <v>54</v>
      </c>
      <c r="E4" s="42" t="s">
        <v>55</v>
      </c>
      <c r="F4" s="42" t="s">
        <v>56</v>
      </c>
    </row>
    <row r="5" spans="1:6" s="60" customFormat="1" ht="50.25" customHeight="1">
      <c r="A5" s="57">
        <v>1</v>
      </c>
      <c r="B5" s="58" t="s">
        <v>101</v>
      </c>
      <c r="C5" s="72" t="s">
        <v>103</v>
      </c>
      <c r="D5" s="73" t="s">
        <v>104</v>
      </c>
      <c r="E5" s="73" t="s">
        <v>105</v>
      </c>
      <c r="F5" s="59">
        <f>'Advance to DYEOs'!R6</f>
        <v>100524</v>
      </c>
    </row>
    <row r="6" spans="1:6" ht="44.25" customHeight="1">
      <c r="A6" s="44">
        <v>2</v>
      </c>
      <c r="B6" s="45" t="s">
        <v>110</v>
      </c>
      <c r="C6" s="73">
        <v>30528759668</v>
      </c>
      <c r="D6" s="73" t="s">
        <v>106</v>
      </c>
      <c r="E6" s="73" t="s">
        <v>107</v>
      </c>
      <c r="F6" s="46">
        <f>'Advance to DYEOs'!R7</f>
        <v>125394</v>
      </c>
    </row>
    <row r="7" spans="1:6" ht="41.25" customHeight="1">
      <c r="A7" s="44">
        <v>3</v>
      </c>
      <c r="B7" s="45" t="s">
        <v>111</v>
      </c>
      <c r="C7" s="73">
        <v>11552393455</v>
      </c>
      <c r="D7" s="73" t="s">
        <v>108</v>
      </c>
      <c r="E7" s="73" t="s">
        <v>109</v>
      </c>
      <c r="F7" s="46">
        <f>'Advance to DYEOs'!R8</f>
        <v>47734</v>
      </c>
    </row>
    <row r="8" spans="1:6" s="41" customFormat="1" ht="33.75" customHeight="1">
      <c r="A8" s="101" t="s">
        <v>29</v>
      </c>
      <c r="B8" s="102"/>
      <c r="C8" s="102"/>
      <c r="D8" s="102"/>
      <c r="E8" s="103"/>
      <c r="F8" s="48">
        <f>SUM(F5:F7)</f>
        <v>273652</v>
      </c>
    </row>
    <row r="9" spans="1:6" s="49" customFormat="1" ht="37.5" customHeight="1">
      <c r="A9" s="104" t="s">
        <v>86</v>
      </c>
      <c r="B9" s="104"/>
      <c r="C9" s="104"/>
      <c r="D9" s="104"/>
      <c r="E9" s="104"/>
      <c r="F9" s="104"/>
    </row>
    <row r="10" spans="2:6" s="49" customFormat="1" ht="15">
      <c r="B10" s="50"/>
      <c r="C10" s="51"/>
      <c r="D10" s="51"/>
      <c r="E10" s="51"/>
      <c r="F10" s="52"/>
    </row>
    <row r="11" spans="2:6" s="41" customFormat="1" ht="15">
      <c r="B11" s="53"/>
      <c r="C11" s="53"/>
      <c r="D11" s="53"/>
      <c r="E11" s="53"/>
      <c r="F11" s="54"/>
    </row>
    <row r="12" spans="4:6" ht="15">
      <c r="D12" s="105"/>
      <c r="E12" s="105"/>
      <c r="F12" s="105"/>
    </row>
    <row r="13" spans="4:6" ht="15">
      <c r="D13" s="106" t="s">
        <v>4</v>
      </c>
      <c r="E13" s="106"/>
      <c r="F13" s="106"/>
    </row>
    <row r="14" spans="4:6" ht="15">
      <c r="D14" s="106" t="s">
        <v>5</v>
      </c>
      <c r="E14" s="106"/>
      <c r="F14" s="106"/>
    </row>
    <row r="17" spans="2:4" ht="13.5">
      <c r="B17" s="61"/>
      <c r="C17" s="62"/>
      <c r="D17" s="62"/>
    </row>
    <row r="18" spans="2:4" ht="13.5">
      <c r="B18" s="61"/>
      <c r="C18" s="62"/>
      <c r="D18" s="62"/>
    </row>
    <row r="19" spans="2:4" ht="13.5">
      <c r="B19" s="61"/>
      <c r="C19" s="62"/>
      <c r="D19" s="62"/>
    </row>
    <row r="20" spans="2:4" ht="13.5">
      <c r="B20" s="61"/>
      <c r="C20" s="61"/>
      <c r="D20" s="61"/>
    </row>
  </sheetData>
  <sheetProtection/>
  <mergeCells count="8">
    <mergeCell ref="D13:F13"/>
    <mergeCell ref="D14:F14"/>
    <mergeCell ref="A1:F1"/>
    <mergeCell ref="A2:F2"/>
    <mergeCell ref="A3:F3"/>
    <mergeCell ref="A8:E8"/>
    <mergeCell ref="A9:F9"/>
    <mergeCell ref="D12:F12"/>
  </mergeCells>
  <printOptions horizontalCentered="1"/>
  <pageMargins left="0.25" right="0.25" top="0.25" bottom="0.2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</dc:creator>
  <cp:keywords/>
  <dc:description/>
  <cp:lastModifiedBy>ZAKIR</cp:lastModifiedBy>
  <cp:lastPrinted>2013-01-20T07:55:51Z</cp:lastPrinted>
  <dcterms:created xsi:type="dcterms:W3CDTF">2012-07-07T09:31:27Z</dcterms:created>
  <dcterms:modified xsi:type="dcterms:W3CDTF">2013-01-21T11:02:49Z</dcterms:modified>
  <cp:category/>
  <cp:version/>
  <cp:contentType/>
  <cp:contentStatus/>
</cp:coreProperties>
</file>